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25740" windowHeight="11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2" i="1"/>
  <c r="B35" s="1"/>
  <c r="B37"/>
  <c r="G4" s="1"/>
  <c r="B31"/>
  <c r="G6"/>
  <c r="G5"/>
  <c r="G3"/>
  <c r="H3" s="1"/>
  <c r="B33" l="1"/>
  <c r="G13" s="1"/>
  <c r="H5"/>
  <c r="H6"/>
  <c r="B34"/>
  <c r="B36" s="1"/>
  <c r="H4"/>
  <c r="G9"/>
  <c r="H9" s="1"/>
  <c r="G8" l="1"/>
  <c r="H8" s="1"/>
  <c r="G14"/>
  <c r="G7"/>
  <c r="H7" l="1"/>
  <c r="G10"/>
  <c r="H10" l="1"/>
  <c r="G11"/>
  <c r="H11" s="1"/>
</calcChain>
</file>

<file path=xl/sharedStrings.xml><?xml version="1.0" encoding="utf-8"?>
<sst xmlns="http://schemas.openxmlformats.org/spreadsheetml/2006/main" count="148" uniqueCount="121">
  <si>
    <t>Units</t>
  </si>
  <si>
    <t>Results Box</t>
  </si>
  <si>
    <t>Estimated Monthly Gross Sales of Vehicle</t>
  </si>
  <si>
    <t>Dollars</t>
  </si>
  <si>
    <t>Gross Sales</t>
  </si>
  <si>
    <t>Percent</t>
  </si>
  <si>
    <t>G</t>
  </si>
  <si>
    <t>Veh Amort</t>
  </si>
  <si>
    <t>L</t>
  </si>
  <si>
    <t>Fixed Opr Cost</t>
  </si>
  <si>
    <t>Q</t>
  </si>
  <si>
    <t>%of Rev Opr Cost</t>
  </si>
  <si>
    <t>T</t>
  </si>
  <si>
    <t>Per mile Opr Cost</t>
  </si>
  <si>
    <t>Hours</t>
  </si>
  <si>
    <t>W</t>
  </si>
  <si>
    <t>Per trip Opr Cost</t>
  </si>
  <si>
    <t>Miles</t>
  </si>
  <si>
    <t>Z</t>
  </si>
  <si>
    <t>% of Rev Overhead</t>
  </si>
  <si>
    <t>Total Expenses</t>
  </si>
  <si>
    <t>Profit</t>
  </si>
  <si>
    <t>http://www.cars.com/go/advice/financing/calc/loanCalc.jsp?mode=full</t>
  </si>
  <si>
    <t>4 year total taxes on car</t>
  </si>
  <si>
    <t>4 year total licenses on car</t>
  </si>
  <si>
    <t>4 year total insurance on car</t>
  </si>
  <si>
    <t>http://www.caranddriver.com/reviews/car/11q3/2012_mercedes-benz_s350_bluetec_4matic-short_take_road_test</t>
  </si>
  <si>
    <t>Financial processing (avg 2%)</t>
  </si>
  <si>
    <t>http://www.edmunds.com/tco.html</t>
  </si>
  <si>
    <t>Repairs &amp; Maintenance per mile cost</t>
  </si>
  <si>
    <t>Cost of one gallon of fuel today</t>
  </si>
  <si>
    <t>http://205.254.135.24/oog/info/gdu/gasdiesel.asp</t>
  </si>
  <si>
    <t>Appearance cost per trip (avg $2.50)</t>
  </si>
  <si>
    <t xml:space="preserve">Non-production overhead % </t>
  </si>
  <si>
    <t>Number of airport runs</t>
  </si>
  <si>
    <t>Number of charter runs</t>
  </si>
  <si>
    <t>Total Trips</t>
  </si>
  <si>
    <t>Number of airport miles</t>
  </si>
  <si>
    <t>Number of charter miles</t>
  </si>
  <si>
    <t>Total miles for month</t>
  </si>
  <si>
    <t>Monthly residual value credit</t>
  </si>
  <si>
    <t>Total Monthly Trips</t>
  </si>
  <si>
    <t>Total Monthly Miles</t>
  </si>
  <si>
    <t xml:space="preserve"> </t>
  </si>
  <si>
    <t>RESOURCES</t>
  </si>
  <si>
    <t>Components of Cost per various LCT Magazine Articles</t>
  </si>
  <si>
    <t>http://www.lctmag.com/page/40027/factbook</t>
  </si>
  <si>
    <t>Questions Box</t>
  </si>
  <si>
    <t xml:space="preserve">With the generous assistance of: </t>
  </si>
  <si>
    <t>bruce@leaderlimo.com</t>
  </si>
  <si>
    <t>and</t>
  </si>
  <si>
    <t>Dan@AGoffLimo.com</t>
  </si>
  <si>
    <t>Assumptions, Methodology &amp; Formulae</t>
  </si>
  <si>
    <t>Average combined taxes H.</t>
  </si>
  <si>
    <t>Average combined licensing fees I.</t>
  </si>
  <si>
    <t>Average combined insurance J.</t>
  </si>
  <si>
    <t>Repairs &amp; Maintenance estimating tools like Edmunds True Cost of Ownership (TOC) can be instructive.</t>
  </si>
  <si>
    <t>Fuel mileage depends on factors like idling, engine type, regular maintenance, etc., the best resource is your internal mileage statistics S.</t>
  </si>
  <si>
    <t>This complete tool can be found online at</t>
  </si>
  <si>
    <t>A vehicle has a cost of A, including taxes &amp; transportation. To amortize that cost over B years at an interest rate of C requires a monthly payment of D.</t>
  </si>
  <si>
    <t>For the purposes of this tool, the term of the loan and of ownership is 4 years.</t>
  </si>
  <si>
    <t>It only works if you keep the vehicle all 4 years because depreciation is higher at the beginning.</t>
  </si>
  <si>
    <r>
      <t>By combining G H I J &amp; K  and dividing by 48 you can determine the</t>
    </r>
    <r>
      <rPr>
        <b/>
        <sz val="12"/>
        <color theme="1"/>
        <rFont val="Arial"/>
        <family val="2"/>
      </rPr>
      <t xml:space="preserve"> monthly fixed cost of the vehicle </t>
    </r>
    <r>
      <rPr>
        <b/>
        <sz val="16"/>
        <color theme="1"/>
        <rFont val="Arial"/>
        <family val="2"/>
      </rPr>
      <t>L</t>
    </r>
    <r>
      <rPr>
        <sz val="12"/>
        <color theme="1"/>
        <rFont val="Arial"/>
        <family val="2"/>
      </rPr>
      <t>.</t>
    </r>
  </si>
  <si>
    <r>
      <t xml:space="preserve">By subtracting F from D you can determine the </t>
    </r>
    <r>
      <rPr>
        <b/>
        <sz val="12"/>
        <color theme="1"/>
        <rFont val="Arial"/>
        <family val="2"/>
      </rPr>
      <t xml:space="preserve">monthly amortization of the vehicle </t>
    </r>
    <r>
      <rPr>
        <b/>
        <sz val="14"/>
        <color theme="1"/>
        <rFont val="Arial"/>
        <family val="2"/>
      </rPr>
      <t>G</t>
    </r>
    <r>
      <rPr>
        <b/>
        <sz val="12"/>
        <color theme="1"/>
        <rFont val="Arial"/>
        <family val="2"/>
      </rPr>
      <t>.</t>
    </r>
  </si>
  <si>
    <t>Average combined upgrades (Electronic Data Terminals, WIFI, etc.) K.</t>
  </si>
  <si>
    <t>Labor cost is divided into direct cost N (such as payroll, commission, piece rate, etc.) and additional costs O (Employer taxes, workers comp, unemployment &amp; other benefits, etc.).</t>
  </si>
  <si>
    <t>Most entities that have been in operation more than one year can successfully find these costs in their financial data.</t>
  </si>
  <si>
    <r>
      <t>By combining M N O &amp; P you can estimate the</t>
    </r>
    <r>
      <rPr>
        <b/>
        <sz val="12"/>
        <color theme="1"/>
        <rFont val="Arial"/>
        <family val="2"/>
      </rPr>
      <t xml:space="preserve"> % of revenue cost of operations </t>
    </r>
    <r>
      <rPr>
        <b/>
        <sz val="16"/>
        <color theme="1"/>
        <rFont val="Arial"/>
        <family val="2"/>
      </rPr>
      <t>Q</t>
    </r>
    <r>
      <rPr>
        <b/>
        <sz val="12"/>
        <color theme="1"/>
        <rFont val="Arial"/>
        <family val="2"/>
      </rPr>
      <t>.</t>
    </r>
  </si>
  <si>
    <r>
      <t>There are certain fixed costs of owning the vehicle which must be</t>
    </r>
    <r>
      <rPr>
        <u/>
        <sz val="12"/>
        <color theme="1"/>
        <rFont val="Arial"/>
        <family val="2"/>
      </rPr>
      <t xml:space="preserve"> estimated, with inflation, over 4 full years</t>
    </r>
    <r>
      <rPr>
        <sz val="12"/>
        <color theme="1"/>
        <rFont val="Arial"/>
        <family val="2"/>
      </rPr>
      <t xml:space="preserve">. </t>
    </r>
  </si>
  <si>
    <r>
      <t xml:space="preserve">There are variable costs of operations which can be calculated on a </t>
    </r>
    <r>
      <rPr>
        <u/>
        <sz val="12"/>
        <color theme="1"/>
        <rFont val="Arial"/>
        <family val="2"/>
      </rPr>
      <t>percentage of revenue basis</t>
    </r>
    <r>
      <rPr>
        <sz val="12"/>
        <color theme="1"/>
        <rFont val="Arial"/>
        <family val="2"/>
      </rPr>
      <t>.  These include:</t>
    </r>
  </si>
  <si>
    <r>
      <t xml:space="preserve">There are variable costs of operations which can be calculated on a </t>
    </r>
    <r>
      <rPr>
        <u/>
        <sz val="12"/>
        <color theme="1"/>
        <rFont val="Arial"/>
        <family val="2"/>
      </rPr>
      <t>per mile basis</t>
    </r>
    <r>
      <rPr>
        <sz val="12"/>
        <color theme="1"/>
        <rFont val="Arial"/>
        <family val="2"/>
      </rPr>
      <t>.  These include:</t>
    </r>
  </si>
  <si>
    <r>
      <t xml:space="preserve">By combining R &amp; S you can estimate the per </t>
    </r>
    <r>
      <rPr>
        <b/>
        <sz val="12"/>
        <color theme="1"/>
        <rFont val="Arial"/>
        <family val="2"/>
      </rPr>
      <t xml:space="preserve">mile cost of operations </t>
    </r>
    <r>
      <rPr>
        <b/>
        <sz val="16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>.</t>
    </r>
  </si>
  <si>
    <r>
      <t xml:space="preserve">There are variable costs of operations which can be calculated on a </t>
    </r>
    <r>
      <rPr>
        <u/>
        <sz val="12"/>
        <color theme="1"/>
        <rFont val="Arial"/>
        <family val="2"/>
      </rPr>
      <t>per trip basis</t>
    </r>
    <r>
      <rPr>
        <sz val="12"/>
        <color theme="1"/>
        <rFont val="Arial"/>
        <family val="2"/>
      </rPr>
      <t>. These include:</t>
    </r>
  </si>
  <si>
    <t>Every car must be washed and maintained throughout the day.  In the absence of internal statistics $2.50 per trip may be reasonable V.</t>
  </si>
  <si>
    <r>
      <t xml:space="preserve">By combining U &amp; V you can estimate the per trip </t>
    </r>
    <r>
      <rPr>
        <b/>
        <sz val="12"/>
        <color theme="1"/>
        <rFont val="Arial"/>
        <family val="2"/>
      </rPr>
      <t xml:space="preserve">cost of operations </t>
    </r>
    <r>
      <rPr>
        <b/>
        <sz val="16"/>
        <color theme="1"/>
        <rFont val="Arial"/>
        <family val="2"/>
      </rPr>
      <t>W</t>
    </r>
    <r>
      <rPr>
        <b/>
        <sz val="12"/>
        <color theme="1"/>
        <rFont val="Arial"/>
        <family val="2"/>
      </rPr>
      <t>.</t>
    </r>
  </si>
  <si>
    <r>
      <t xml:space="preserve">There are fixed costs of operations which can be calculated on a </t>
    </r>
    <r>
      <rPr>
        <u/>
        <sz val="12"/>
        <color theme="1"/>
        <rFont val="Arial"/>
        <family val="2"/>
      </rPr>
      <t>percentage of revenue basis</t>
    </r>
    <r>
      <rPr>
        <sz val="12"/>
        <color theme="1"/>
        <rFont val="Arial"/>
        <family val="2"/>
      </rPr>
      <t>.  These include:</t>
    </r>
  </si>
  <si>
    <t>By adding TOC 5 year figures for Repairs and Maintenance ONLY together and dividing by the 75,000 miles they use, you can get a cost per mile average for any vehicle R.</t>
  </si>
  <si>
    <r>
      <t xml:space="preserve">By combining X &amp; Y you can estimate the </t>
    </r>
    <r>
      <rPr>
        <b/>
        <sz val="12"/>
        <color theme="1"/>
        <rFont val="Arial"/>
        <family val="2"/>
      </rPr>
      <t xml:space="preserve">fixed expense percentage of revenue </t>
    </r>
    <r>
      <rPr>
        <b/>
        <sz val="16"/>
        <color theme="1"/>
        <rFont val="Arial"/>
        <family val="2"/>
      </rPr>
      <t>Z</t>
    </r>
    <r>
      <rPr>
        <b/>
        <sz val="12"/>
        <color theme="1"/>
        <rFont val="Arial"/>
        <family val="2"/>
      </rPr>
      <t>.</t>
    </r>
  </si>
  <si>
    <t>Non-production labor is determined by dividing non-driving staff labor cost by gross revenue X.</t>
  </si>
  <si>
    <t>www.AGoffLimo.com/Affiliate</t>
  </si>
  <si>
    <t>Answers</t>
  </si>
  <si>
    <t>% of Inc</t>
  </si>
  <si>
    <t>http://www.lctmag.com/Operations/article/40122/Industry-in-Dire-Need-of-Uniform-Operating-Expense-Methodology</t>
  </si>
  <si>
    <t>% of all trips that are Airport</t>
  </si>
  <si>
    <t>% of all trips that are Charter</t>
  </si>
  <si>
    <t>Average Airport Rate</t>
  </si>
  <si>
    <t>Average hourly Charter rate</t>
  </si>
  <si>
    <t>Average number of hours in a Charter</t>
  </si>
  <si>
    <t>Average garage to garage miles in an Airport trip</t>
  </si>
  <si>
    <t>Average garage to garage miles in an Charter trip</t>
  </si>
  <si>
    <t>All inclusive cost of Vehicle</t>
  </si>
  <si>
    <t>Monthly payment from amortization calculator</t>
  </si>
  <si>
    <t>Residual value of car after 48 months estimated</t>
  </si>
  <si>
    <t>Add'l Labor % of revenue cost (Taxes, WC, UEI)</t>
  </si>
  <si>
    <t>Direct Labor % of revenue cost</t>
  </si>
  <si>
    <t>Average tested or observed MPG</t>
  </si>
  <si>
    <t>Amenities cost per trip (avg $1.00)</t>
  </si>
  <si>
    <t>Non-production labor cost % (don't include detailers)</t>
  </si>
  <si>
    <r>
      <t xml:space="preserve">Automatic Calculations Box </t>
    </r>
    <r>
      <rPr>
        <i/>
        <sz val="12"/>
        <color theme="1"/>
        <rFont val="Arial"/>
        <family val="2"/>
      </rPr>
      <t>(do not touch)</t>
    </r>
  </si>
  <si>
    <t>4 years payments on EDT's, Wi-Fi, etc.)</t>
  </si>
  <si>
    <t>At the end of 4 years the vehicle can be sold for E.  Dividing that value by 48 gives the  monthly residual value of F.</t>
  </si>
  <si>
    <t>The categories include:</t>
  </si>
  <si>
    <t>Financial processing fees including credit card fees, receivables financing, etc. P (generally 2%)</t>
  </si>
  <si>
    <t>Amenities such as newspapers, refreshments, towelettes, mints, etc. In the absence of internal statistics, $1.00 per trip may be reasonable U.</t>
  </si>
  <si>
    <t>Undefined expenses % of Gross above/below cost.</t>
  </si>
  <si>
    <t>Parking, tolls, fees, etc. If they are passed through at cost leave at 0%.  If these are marked up or absorbed by you, then adjust the Undefined category M.</t>
  </si>
  <si>
    <t>If an outside source is required we use "as tested" mileage rates from magazine test drive reports such as this one from Car and Driver on the Mercedes S350 reported at 26MPG.</t>
  </si>
  <si>
    <t>Non-production overhead is determined by dividing the combined cost of every one of your expenses not listed above by gross revenue Y.</t>
  </si>
  <si>
    <t>By combining G L Q T W &amp; Z with average trip rates and mileages from your internal statistics you can determine anticipated profits.</t>
  </si>
  <si>
    <t xml:space="preserve">Cars.com amortization calculator </t>
  </si>
  <si>
    <t xml:space="preserve">Car and Driver Mercedes S350 test drive </t>
  </si>
  <si>
    <r>
      <t>Edmunds Total Cost of Ownership (</t>
    </r>
    <r>
      <rPr>
        <b/>
        <i/>
        <sz val="12"/>
        <color theme="1"/>
        <rFont val="Arial"/>
        <family val="2"/>
      </rPr>
      <t xml:space="preserve">MB S550 </t>
    </r>
    <r>
      <rPr>
        <sz val="12"/>
        <color theme="1"/>
        <rFont val="Arial"/>
        <family val="2"/>
      </rPr>
      <t>$0.125 cost per mile)</t>
    </r>
  </si>
  <si>
    <t xml:space="preserve">Dept of Energy fuel tracking website </t>
  </si>
  <si>
    <t>Barry Gross, Executive Director - A Goff Limousine &amp; Bus Co.</t>
  </si>
  <si>
    <t>Bruce Heinrich, Founder &amp; CEO - Leader Worldwide Chauffeur Services</t>
  </si>
  <si>
    <t>Compiled by Dan Goff, GM - A Goff Limousine &amp; Bus Co.</t>
  </si>
  <si>
    <t>Needs Concept by Martin Romjue, Editor - LCT Magazine</t>
  </si>
  <si>
    <t>Martin.Romjue@bobit.com</t>
  </si>
  <si>
    <t>Special Thanks to Sara McLean, Publisher - LCT Magazine for "Sara's Challenge" (Great Photo!)</t>
  </si>
  <si>
    <t>sara@lctmag.com</t>
  </si>
  <si>
    <t>Bgross@restonlimo.com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</si>
</sst>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u/>
      <sz val="12"/>
      <color theme="10"/>
      <name val="Arial"/>
      <family val="2"/>
    </font>
    <font>
      <b/>
      <i/>
      <sz val="12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5" borderId="13" xfId="0" applyFont="1" applyFill="1" applyBorder="1"/>
    <xf numFmtId="0" fontId="4" fillId="5" borderId="0" xfId="0" applyFont="1" applyFill="1" applyBorder="1"/>
    <xf numFmtId="164" fontId="5" fillId="5" borderId="0" xfId="2" applyNumberFormat="1" applyFont="1" applyFill="1" applyBorder="1"/>
    <xf numFmtId="9" fontId="4" fillId="5" borderId="14" xfId="3" applyFont="1" applyFill="1" applyBorder="1"/>
    <xf numFmtId="0" fontId="5" fillId="5" borderId="13" xfId="0" applyFont="1" applyFill="1" applyBorder="1" applyAlignment="1">
      <alignment horizontal="right"/>
    </xf>
    <xf numFmtId="164" fontId="4" fillId="5" borderId="0" xfId="2" applyNumberFormat="1" applyFont="1" applyFill="1" applyBorder="1"/>
    <xf numFmtId="44" fontId="4" fillId="0" borderId="0" xfId="2" applyFont="1"/>
    <xf numFmtId="164" fontId="4" fillId="5" borderId="0" xfId="0" applyNumberFormat="1" applyFont="1" applyFill="1" applyBorder="1"/>
    <xf numFmtId="164" fontId="4" fillId="5" borderId="6" xfId="2" applyNumberFormat="1" applyFont="1" applyFill="1" applyBorder="1"/>
    <xf numFmtId="9" fontId="4" fillId="5" borderId="15" xfId="3" applyFont="1" applyFill="1" applyBorder="1"/>
    <xf numFmtId="0" fontId="4" fillId="5" borderId="14" xfId="0" applyFont="1" applyFill="1" applyBorder="1"/>
    <xf numFmtId="165" fontId="5" fillId="5" borderId="11" xfId="1" applyNumberFormat="1" applyFont="1" applyFill="1" applyBorder="1" applyAlignment="1">
      <alignment horizontal="center"/>
    </xf>
    <xf numFmtId="0" fontId="4" fillId="5" borderId="4" xfId="0" applyFont="1" applyFill="1" applyBorder="1"/>
    <xf numFmtId="165" fontId="5" fillId="5" borderId="17" xfId="1" applyNumberFormat="1" applyFont="1" applyFill="1" applyBorder="1" applyAlignment="1">
      <alignment horizontal="center"/>
    </xf>
    <xf numFmtId="0" fontId="4" fillId="5" borderId="5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4" applyFont="1" applyAlignment="1" applyProtection="1"/>
    <xf numFmtId="0" fontId="4" fillId="0" borderId="0" xfId="0" applyFont="1" applyAlignment="1">
      <alignment vertical="center"/>
    </xf>
    <xf numFmtId="164" fontId="5" fillId="2" borderId="1" xfId="2" applyNumberFormat="1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5" borderId="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164" fontId="6" fillId="5" borderId="12" xfId="2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4" borderId="13" xfId="0" applyFont="1" applyFill="1" applyBorder="1"/>
    <xf numFmtId="165" fontId="4" fillId="4" borderId="14" xfId="1" applyNumberFormat="1" applyFont="1" applyFill="1" applyBorder="1" applyAlignment="1"/>
    <xf numFmtId="0" fontId="4" fillId="4" borderId="4" xfId="0" applyFont="1" applyFill="1" applyBorder="1"/>
    <xf numFmtId="164" fontId="4" fillId="4" borderId="5" xfId="0" applyNumberFormat="1" applyFont="1" applyFill="1" applyBorder="1" applyAlignment="1"/>
    <xf numFmtId="0" fontId="10" fillId="0" borderId="0" xfId="0" applyFont="1"/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/>
    <xf numFmtId="0" fontId="4" fillId="3" borderId="14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5" borderId="10" xfId="0" applyFont="1" applyFill="1" applyBorder="1"/>
    <xf numFmtId="0" fontId="5" fillId="5" borderId="16" xfId="0" applyFont="1" applyFill="1" applyBorder="1"/>
    <xf numFmtId="9" fontId="5" fillId="2" borderId="7" xfId="3" applyFont="1" applyFill="1" applyBorder="1" applyAlignment="1"/>
    <xf numFmtId="9" fontId="5" fillId="2" borderId="8" xfId="3" applyFont="1" applyFill="1" applyBorder="1" applyAlignment="1"/>
    <xf numFmtId="164" fontId="5" fillId="2" borderId="8" xfId="2" applyNumberFormat="1" applyFont="1" applyFill="1" applyBorder="1" applyAlignment="1"/>
    <xf numFmtId="165" fontId="5" fillId="2" borderId="8" xfId="1" applyNumberFormat="1" applyFont="1" applyFill="1" applyBorder="1" applyAlignment="1"/>
    <xf numFmtId="166" fontId="5" fillId="2" borderId="8" xfId="2" applyNumberFormat="1" applyFont="1" applyFill="1" applyBorder="1" applyAlignment="1"/>
    <xf numFmtId="44" fontId="5" fillId="2" borderId="8" xfId="2" applyFont="1" applyFill="1" applyBorder="1" applyAlignment="1"/>
    <xf numFmtId="9" fontId="5" fillId="2" borderId="9" xfId="3" applyFont="1" applyFill="1" applyBorder="1" applyAlignment="1"/>
    <xf numFmtId="0" fontId="13" fillId="0" borderId="0" xfId="4" applyFont="1" applyAlignment="1" applyProtection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4" applyAlignment="1" applyProtection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  <color rgb="FFCC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@AGoffLimo.com" TargetMode="External"/><Relationship Id="rId13" Type="http://schemas.openxmlformats.org/officeDocument/2006/relationships/hyperlink" Target="mailto:Martin.Romjue@bobit.com" TargetMode="External"/><Relationship Id="rId3" Type="http://schemas.openxmlformats.org/officeDocument/2006/relationships/hyperlink" Target="http://www.edmunds.com/tco.html" TargetMode="External"/><Relationship Id="rId7" Type="http://schemas.openxmlformats.org/officeDocument/2006/relationships/hyperlink" Target="mailto:bruce@leaderlimo.com" TargetMode="External"/><Relationship Id="rId12" Type="http://schemas.openxmlformats.org/officeDocument/2006/relationships/hyperlink" Target="http://www.lctmag.com/Operations/article/40122/Industry-in-Dire-Need-of-Uniform-Operating-Expense-Methodology" TargetMode="External"/><Relationship Id="rId2" Type="http://schemas.openxmlformats.org/officeDocument/2006/relationships/hyperlink" Target="http://205.254.135.24/oog/info/gdu/gasdiesel.asp" TargetMode="External"/><Relationship Id="rId1" Type="http://schemas.openxmlformats.org/officeDocument/2006/relationships/hyperlink" Target="http://www.cars.com/go/advice/financing/calc/loanCalc.jsp?mode=full" TargetMode="External"/><Relationship Id="rId6" Type="http://schemas.openxmlformats.org/officeDocument/2006/relationships/hyperlink" Target="mailto:Bgross@restonlimo.com" TargetMode="External"/><Relationship Id="rId11" Type="http://schemas.openxmlformats.org/officeDocument/2006/relationships/hyperlink" Target="http://www.agofflimo.com/Affiliate" TargetMode="External"/><Relationship Id="rId5" Type="http://schemas.openxmlformats.org/officeDocument/2006/relationships/hyperlink" Target="http://www.lctmag.com/page/40027/factboo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aranddriver.com/reviews/car/11q3/2012_mercedes-benz_s350_bluetec_4matic-short_take_road_test" TargetMode="External"/><Relationship Id="rId4" Type="http://schemas.openxmlformats.org/officeDocument/2006/relationships/hyperlink" Target="http://www.caranddriver.com/reviews/car/11q3/2012_mercedes-benz_s350_bluetec_4matic-short_take_road_test" TargetMode="External"/><Relationship Id="rId9" Type="http://schemas.openxmlformats.org/officeDocument/2006/relationships/hyperlink" Target="http://www.edmunds.com/tco.html" TargetMode="External"/><Relationship Id="rId14" Type="http://schemas.openxmlformats.org/officeDocument/2006/relationships/hyperlink" Target="mailto:sara@lctma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tabSelected="1" workbookViewId="0">
      <selection activeCell="I100" sqref="I100"/>
    </sheetView>
  </sheetViews>
  <sheetFormatPr defaultRowHeight="18" customHeight="1"/>
  <cols>
    <col min="1" max="1" width="52.85546875" style="2" customWidth="1"/>
    <col min="2" max="2" width="12.85546875" style="24" customWidth="1"/>
    <col min="3" max="3" width="9.140625" style="25"/>
    <col min="4" max="4" width="9.140625" style="2"/>
    <col min="5" max="5" width="4" style="2" customWidth="1"/>
    <col min="6" max="6" width="21.7109375" style="2" customWidth="1"/>
    <col min="7" max="7" width="11.42578125" style="2" customWidth="1"/>
    <col min="8" max="8" width="9.85546875" style="2" customWidth="1"/>
    <col min="9" max="9" width="51.85546875" style="2" customWidth="1"/>
    <col min="10" max="12" width="9.140625" style="2"/>
    <col min="13" max="13" width="10.85546875" style="2" customWidth="1"/>
    <col min="14" max="16384" width="9.140625" style="2"/>
  </cols>
  <sheetData>
    <row r="1" spans="1:12" ht="18" customHeight="1" thickBot="1"/>
    <row r="2" spans="1:12" s="22" customFormat="1" ht="23.25" customHeight="1" thickBot="1">
      <c r="A2" s="43" t="s">
        <v>47</v>
      </c>
      <c r="B2" s="44" t="s">
        <v>80</v>
      </c>
      <c r="C2" s="45" t="s">
        <v>0</v>
      </c>
      <c r="E2" s="26"/>
      <c r="F2" s="27" t="s">
        <v>1</v>
      </c>
      <c r="G2" s="28" t="s">
        <v>3</v>
      </c>
      <c r="H2" s="29" t="s">
        <v>81</v>
      </c>
    </row>
    <row r="3" spans="1:12" ht="18" customHeight="1" thickBot="1">
      <c r="A3" s="37" t="s">
        <v>2</v>
      </c>
      <c r="B3" s="23">
        <v>9000</v>
      </c>
      <c r="C3" s="38" t="s">
        <v>3</v>
      </c>
      <c r="D3" s="22"/>
      <c r="E3" s="4"/>
      <c r="F3" s="46" t="s">
        <v>4</v>
      </c>
      <c r="G3" s="6">
        <f>SUM(B3)</f>
        <v>9000</v>
      </c>
      <c r="H3" s="7">
        <f>SUM(G3/G$3)</f>
        <v>1</v>
      </c>
    </row>
    <row r="4" spans="1:12" ht="18" customHeight="1">
      <c r="A4" s="39" t="s">
        <v>83</v>
      </c>
      <c r="B4" s="49">
        <v>0.7</v>
      </c>
      <c r="C4" s="40" t="s">
        <v>5</v>
      </c>
      <c r="E4" s="8" t="s">
        <v>6</v>
      </c>
      <c r="F4" s="5" t="s">
        <v>7</v>
      </c>
      <c r="G4" s="9">
        <f>SUM(B12-B37)</f>
        <v>1360.8333333333333</v>
      </c>
      <c r="H4" s="7">
        <f>SUM(G4/G$3)</f>
        <v>0.1512037037037037</v>
      </c>
    </row>
    <row r="5" spans="1:12" ht="18" customHeight="1">
      <c r="A5" s="39" t="s">
        <v>84</v>
      </c>
      <c r="B5" s="50">
        <v>0.3</v>
      </c>
      <c r="C5" s="40" t="s">
        <v>5</v>
      </c>
      <c r="E5" s="8" t="s">
        <v>8</v>
      </c>
      <c r="F5" s="5" t="s">
        <v>9</v>
      </c>
      <c r="G5" s="9">
        <f>SUM(B14:B17)/48</f>
        <v>537.29166666666663</v>
      </c>
      <c r="H5" s="7">
        <f t="shared" ref="H5:H11" si="0">SUM(G5/G$3)</f>
        <v>5.9699074074074071E-2</v>
      </c>
    </row>
    <row r="6" spans="1:12" ht="18" customHeight="1">
      <c r="A6" s="39" t="s">
        <v>85</v>
      </c>
      <c r="B6" s="51">
        <v>99</v>
      </c>
      <c r="C6" s="40" t="s">
        <v>3</v>
      </c>
      <c r="E6" s="8" t="s">
        <v>10</v>
      </c>
      <c r="F6" s="11" t="s">
        <v>11</v>
      </c>
      <c r="G6" s="9">
        <f>SUM(B18:B21)*B3</f>
        <v>2790</v>
      </c>
      <c r="H6" s="7">
        <f t="shared" si="0"/>
        <v>0.31</v>
      </c>
      <c r="K6" s="10"/>
    </row>
    <row r="7" spans="1:12" ht="18" customHeight="1">
      <c r="A7" s="39" t="s">
        <v>86</v>
      </c>
      <c r="B7" s="51">
        <v>66</v>
      </c>
      <c r="C7" s="40" t="s">
        <v>3</v>
      </c>
      <c r="E7" s="8" t="s">
        <v>12</v>
      </c>
      <c r="F7" s="5" t="s">
        <v>13</v>
      </c>
      <c r="G7" s="9">
        <f>SUM(((B24/B23)+(0.125))*B36)</f>
        <v>956.88636363636363</v>
      </c>
      <c r="H7" s="7">
        <f t="shared" si="0"/>
        <v>0.10632070707070707</v>
      </c>
    </row>
    <row r="8" spans="1:12" ht="18" customHeight="1">
      <c r="A8" s="39" t="s">
        <v>87</v>
      </c>
      <c r="B8" s="52">
        <v>3</v>
      </c>
      <c r="C8" s="40" t="s">
        <v>14</v>
      </c>
      <c r="E8" s="8" t="s">
        <v>15</v>
      </c>
      <c r="F8" s="5" t="s">
        <v>16</v>
      </c>
      <c r="G8" s="9">
        <f>SUM(B25:B26)*B33</f>
        <v>270.45454545454544</v>
      </c>
      <c r="H8" s="7">
        <f t="shared" si="0"/>
        <v>3.005050505050505E-2</v>
      </c>
    </row>
    <row r="9" spans="1:12" ht="18" customHeight="1">
      <c r="A9" s="39" t="s">
        <v>88</v>
      </c>
      <c r="B9" s="52">
        <v>40</v>
      </c>
      <c r="C9" s="40" t="s">
        <v>17</v>
      </c>
      <c r="E9" s="8" t="s">
        <v>18</v>
      </c>
      <c r="F9" s="5" t="s">
        <v>19</v>
      </c>
      <c r="G9" s="12">
        <f>SUM(B27:B28)*G3</f>
        <v>1890</v>
      </c>
      <c r="H9" s="13">
        <f t="shared" si="0"/>
        <v>0.21</v>
      </c>
    </row>
    <row r="10" spans="1:12" ht="18" customHeight="1">
      <c r="A10" s="39" t="s">
        <v>89</v>
      </c>
      <c r="B10" s="52">
        <v>50</v>
      </c>
      <c r="C10" s="40" t="s">
        <v>17</v>
      </c>
      <c r="E10" s="4"/>
      <c r="F10" s="5" t="s">
        <v>20</v>
      </c>
      <c r="G10" s="9">
        <f>SUM(G4:G9)</f>
        <v>7805.465909090909</v>
      </c>
      <c r="H10" s="7">
        <f t="shared" si="0"/>
        <v>0.86727398989898985</v>
      </c>
    </row>
    <row r="11" spans="1:12" ht="18" customHeight="1">
      <c r="A11" s="39" t="s">
        <v>90</v>
      </c>
      <c r="B11" s="51">
        <v>74453.600000000006</v>
      </c>
      <c r="C11" s="40" t="s">
        <v>3</v>
      </c>
      <c r="E11" s="4"/>
      <c r="F11" s="46" t="s">
        <v>21</v>
      </c>
      <c r="G11" s="6">
        <f>SUM(G3-G10)</f>
        <v>1194.534090909091</v>
      </c>
      <c r="H11" s="7">
        <f t="shared" si="0"/>
        <v>0.13272601010101012</v>
      </c>
    </row>
    <row r="12" spans="1:12" ht="18" customHeight="1">
      <c r="A12" s="39" t="s">
        <v>91</v>
      </c>
      <c r="B12" s="51">
        <v>1715</v>
      </c>
      <c r="C12" s="40" t="s">
        <v>3</v>
      </c>
      <c r="E12" s="4"/>
      <c r="F12" s="5"/>
      <c r="G12" s="5"/>
      <c r="H12" s="14"/>
      <c r="L12" s="2" t="s">
        <v>43</v>
      </c>
    </row>
    <row r="13" spans="1:12" ht="18" customHeight="1">
      <c r="A13" s="39" t="s">
        <v>92</v>
      </c>
      <c r="B13" s="51">
        <v>17000</v>
      </c>
      <c r="C13" s="40" t="s">
        <v>3</v>
      </c>
      <c r="E13" s="4"/>
      <c r="F13" s="47" t="s">
        <v>41</v>
      </c>
      <c r="G13" s="15">
        <f>SUM(B33)</f>
        <v>77.272727272727266</v>
      </c>
      <c r="H13" s="14"/>
    </row>
    <row r="14" spans="1:12" ht="18" customHeight="1" thickBot="1">
      <c r="A14" s="39" t="s">
        <v>23</v>
      </c>
      <c r="B14" s="51">
        <v>8190</v>
      </c>
      <c r="C14" s="40" t="s">
        <v>3</v>
      </c>
      <c r="E14" s="16"/>
      <c r="F14" s="48" t="s">
        <v>42</v>
      </c>
      <c r="G14" s="17">
        <f>SUM(B36)</f>
        <v>3227.2727272727275</v>
      </c>
      <c r="H14" s="18"/>
    </row>
    <row r="15" spans="1:12" ht="18" customHeight="1">
      <c r="A15" s="39" t="s">
        <v>24</v>
      </c>
      <c r="B15" s="51">
        <v>400</v>
      </c>
      <c r="C15" s="40" t="s">
        <v>3</v>
      </c>
    </row>
    <row r="16" spans="1:12" ht="18" customHeight="1">
      <c r="A16" s="39" t="s">
        <v>25</v>
      </c>
      <c r="B16" s="51">
        <v>10000</v>
      </c>
      <c r="C16" s="40" t="s">
        <v>3</v>
      </c>
    </row>
    <row r="17" spans="1:3" ht="18" customHeight="1">
      <c r="A17" s="39" t="s">
        <v>99</v>
      </c>
      <c r="B17" s="51">
        <v>7200</v>
      </c>
      <c r="C17" s="40" t="s">
        <v>3</v>
      </c>
    </row>
    <row r="18" spans="1:3" ht="18" customHeight="1">
      <c r="A18" s="39" t="s">
        <v>104</v>
      </c>
      <c r="B18" s="50">
        <v>0</v>
      </c>
      <c r="C18" s="40" t="s">
        <v>5</v>
      </c>
    </row>
    <row r="19" spans="1:3" ht="18" customHeight="1">
      <c r="A19" s="39" t="s">
        <v>94</v>
      </c>
      <c r="B19" s="50">
        <v>0.25</v>
      </c>
      <c r="C19" s="40" t="s">
        <v>5</v>
      </c>
    </row>
    <row r="20" spans="1:3" ht="18" customHeight="1">
      <c r="A20" s="39" t="s">
        <v>93</v>
      </c>
      <c r="B20" s="50">
        <v>0.04</v>
      </c>
      <c r="C20" s="40" t="s">
        <v>5</v>
      </c>
    </row>
    <row r="21" spans="1:3" ht="18" customHeight="1">
      <c r="A21" s="39" t="s">
        <v>27</v>
      </c>
      <c r="B21" s="50">
        <v>0.02</v>
      </c>
      <c r="C21" s="40" t="s">
        <v>5</v>
      </c>
    </row>
    <row r="22" spans="1:3" ht="18" customHeight="1">
      <c r="A22" s="39" t="s">
        <v>29</v>
      </c>
      <c r="B22" s="53">
        <v>0.10100000000000001</v>
      </c>
      <c r="C22" s="40" t="s">
        <v>3</v>
      </c>
    </row>
    <row r="23" spans="1:3" ht="18" customHeight="1">
      <c r="A23" s="39" t="s">
        <v>95</v>
      </c>
      <c r="B23" s="52">
        <v>20</v>
      </c>
      <c r="C23" s="40" t="s">
        <v>17</v>
      </c>
    </row>
    <row r="24" spans="1:3" ht="18" customHeight="1">
      <c r="A24" s="39" t="s">
        <v>30</v>
      </c>
      <c r="B24" s="54">
        <v>3.43</v>
      </c>
      <c r="C24" s="40" t="s">
        <v>3</v>
      </c>
    </row>
    <row r="25" spans="1:3" ht="18" customHeight="1">
      <c r="A25" s="39" t="s">
        <v>96</v>
      </c>
      <c r="B25" s="54">
        <v>1</v>
      </c>
      <c r="C25" s="40" t="s">
        <v>3</v>
      </c>
    </row>
    <row r="26" spans="1:3" ht="18" customHeight="1">
      <c r="A26" s="39" t="s">
        <v>32</v>
      </c>
      <c r="B26" s="54">
        <v>2.5</v>
      </c>
      <c r="C26" s="40" t="s">
        <v>3</v>
      </c>
    </row>
    <row r="27" spans="1:3" ht="18" customHeight="1">
      <c r="A27" s="39" t="s">
        <v>97</v>
      </c>
      <c r="B27" s="50">
        <v>0.06</v>
      </c>
      <c r="C27" s="40" t="s">
        <v>5</v>
      </c>
    </row>
    <row r="28" spans="1:3" ht="18" customHeight="1" thickBot="1">
      <c r="A28" s="41" t="s">
        <v>33</v>
      </c>
      <c r="B28" s="55">
        <v>0.15</v>
      </c>
      <c r="C28" s="42" t="s">
        <v>5</v>
      </c>
    </row>
    <row r="29" spans="1:3" ht="18" customHeight="1" thickBot="1"/>
    <row r="30" spans="1:3" ht="18" customHeight="1">
      <c r="A30" s="30" t="s">
        <v>98</v>
      </c>
      <c r="B30" s="31"/>
    </row>
    <row r="31" spans="1:3" ht="18" customHeight="1">
      <c r="A31" s="32" t="s">
        <v>34</v>
      </c>
      <c r="B31" s="33">
        <f>SUM(B3*B4)/B6</f>
        <v>63.636363636363633</v>
      </c>
    </row>
    <row r="32" spans="1:3" ht="18" customHeight="1">
      <c r="A32" s="32" t="s">
        <v>35</v>
      </c>
      <c r="B32" s="33">
        <f>SUM(B3*B5)/(B7*B8)</f>
        <v>13.636363636363637</v>
      </c>
    </row>
    <row r="33" spans="1:3" ht="18" customHeight="1">
      <c r="A33" s="32" t="s">
        <v>36</v>
      </c>
      <c r="B33" s="33">
        <f>SUM(B31:B32)</f>
        <v>77.272727272727266</v>
      </c>
    </row>
    <row r="34" spans="1:3" ht="18" customHeight="1">
      <c r="A34" s="32" t="s">
        <v>37</v>
      </c>
      <c r="B34" s="33">
        <f>SUM(B31*B9)</f>
        <v>2545.4545454545455</v>
      </c>
    </row>
    <row r="35" spans="1:3" ht="18" customHeight="1">
      <c r="A35" s="32" t="s">
        <v>38</v>
      </c>
      <c r="B35" s="33">
        <f t="shared" ref="B35" si="1">SUM(B32*B10)</f>
        <v>681.81818181818187</v>
      </c>
    </row>
    <row r="36" spans="1:3" ht="18" customHeight="1">
      <c r="A36" s="32" t="s">
        <v>39</v>
      </c>
      <c r="B36" s="33">
        <f>SUM(B34:B35)</f>
        <v>3227.2727272727275</v>
      </c>
    </row>
    <row r="37" spans="1:3" ht="18" customHeight="1" thickBot="1">
      <c r="A37" s="34" t="s">
        <v>40</v>
      </c>
      <c r="B37" s="35">
        <f>SUM(B13/48)</f>
        <v>354.16666666666669</v>
      </c>
    </row>
    <row r="40" spans="1:3" ht="18" customHeight="1">
      <c r="A40" s="1" t="s">
        <v>52</v>
      </c>
    </row>
    <row r="41" spans="1:3" ht="18" customHeight="1">
      <c r="A41" s="2" t="s">
        <v>59</v>
      </c>
      <c r="B41" s="2"/>
      <c r="C41" s="2"/>
    </row>
    <row r="42" spans="1:3" ht="18" customHeight="1">
      <c r="A42" s="2" t="s">
        <v>100</v>
      </c>
      <c r="B42" s="2"/>
      <c r="C42" s="2"/>
    </row>
    <row r="43" spans="1:3" ht="18" customHeight="1">
      <c r="A43" s="2" t="s">
        <v>63</v>
      </c>
      <c r="B43" s="2"/>
      <c r="C43" s="2"/>
    </row>
    <row r="44" spans="1:3" ht="18" customHeight="1">
      <c r="A44" s="36" t="s">
        <v>60</v>
      </c>
      <c r="B44" s="2"/>
      <c r="C44" s="2"/>
    </row>
    <row r="45" spans="1:3" ht="18" customHeight="1">
      <c r="A45" s="36" t="s">
        <v>61</v>
      </c>
      <c r="B45" s="2"/>
      <c r="C45" s="2"/>
    </row>
    <row r="46" spans="1:3" ht="9" customHeight="1">
      <c r="B46" s="2"/>
      <c r="C46" s="2"/>
    </row>
    <row r="47" spans="1:3" ht="18" customHeight="1">
      <c r="A47" s="2" t="s">
        <v>68</v>
      </c>
      <c r="B47" s="2"/>
      <c r="C47" s="2"/>
    </row>
    <row r="48" spans="1:3" ht="18" customHeight="1">
      <c r="A48" s="2" t="s">
        <v>101</v>
      </c>
      <c r="B48" s="2"/>
      <c r="C48" s="2"/>
    </row>
    <row r="49" spans="1:11" ht="18" customHeight="1">
      <c r="A49" s="2" t="s">
        <v>53</v>
      </c>
      <c r="B49" s="2"/>
      <c r="C49" s="2"/>
    </row>
    <row r="50" spans="1:11" ht="18" customHeight="1">
      <c r="A50" s="2" t="s">
        <v>54</v>
      </c>
      <c r="B50" s="2"/>
      <c r="C50" s="2"/>
      <c r="K50" s="2" t="s">
        <v>43</v>
      </c>
    </row>
    <row r="51" spans="1:11" ht="18" customHeight="1">
      <c r="A51" s="2" t="s">
        <v>55</v>
      </c>
      <c r="B51" s="2"/>
      <c r="C51" s="2"/>
    </row>
    <row r="52" spans="1:11" ht="18" customHeight="1">
      <c r="A52" s="2" t="s">
        <v>64</v>
      </c>
      <c r="B52" s="2"/>
      <c r="C52" s="2"/>
    </row>
    <row r="53" spans="1:11" ht="18" customHeight="1">
      <c r="A53" s="2" t="s">
        <v>62</v>
      </c>
      <c r="B53" s="2"/>
      <c r="C53" s="2"/>
    </row>
    <row r="54" spans="1:11" ht="18" customHeight="1">
      <c r="B54" s="2"/>
      <c r="C54" s="2"/>
    </row>
    <row r="55" spans="1:11" ht="18" customHeight="1">
      <c r="A55" s="2" t="s">
        <v>69</v>
      </c>
      <c r="B55" s="2"/>
      <c r="C55" s="2"/>
    </row>
    <row r="56" spans="1:11" ht="18" customHeight="1">
      <c r="A56" s="2" t="s">
        <v>105</v>
      </c>
      <c r="B56" s="2"/>
      <c r="C56" s="2"/>
    </row>
    <row r="57" spans="1:11" ht="18" customHeight="1">
      <c r="A57" s="2" t="s">
        <v>65</v>
      </c>
      <c r="B57" s="2"/>
      <c r="C57" s="2"/>
    </row>
    <row r="58" spans="1:11" ht="18" customHeight="1">
      <c r="A58" s="2" t="s">
        <v>102</v>
      </c>
      <c r="B58" s="2"/>
      <c r="C58" s="2"/>
    </row>
    <row r="59" spans="1:11" ht="18" customHeight="1">
      <c r="A59" s="2" t="s">
        <v>67</v>
      </c>
      <c r="B59" s="2"/>
      <c r="C59" s="2"/>
    </row>
    <row r="60" spans="1:11" ht="18" customHeight="1">
      <c r="A60" s="36" t="s">
        <v>66</v>
      </c>
      <c r="B60" s="2"/>
      <c r="C60" s="2"/>
    </row>
    <row r="61" spans="1:11" ht="18" customHeight="1">
      <c r="B61" s="2"/>
      <c r="C61" s="2"/>
    </row>
    <row r="62" spans="1:11" ht="18" customHeight="1">
      <c r="A62" s="2" t="s">
        <v>70</v>
      </c>
      <c r="B62" s="2"/>
      <c r="C62" s="2"/>
    </row>
    <row r="63" spans="1:11" ht="18" customHeight="1">
      <c r="A63" s="2" t="s">
        <v>56</v>
      </c>
      <c r="B63" s="2"/>
      <c r="C63" s="2"/>
    </row>
    <row r="64" spans="1:11" ht="18" customHeight="1">
      <c r="A64" s="21" t="s">
        <v>28</v>
      </c>
      <c r="B64" s="2"/>
      <c r="C64" s="2"/>
    </row>
    <row r="65" spans="1:3" ht="18" customHeight="1">
      <c r="A65" s="2" t="s">
        <v>76</v>
      </c>
      <c r="B65" s="2"/>
      <c r="C65" s="2"/>
    </row>
    <row r="66" spans="1:3" ht="18" customHeight="1">
      <c r="A66" s="2" t="s">
        <v>57</v>
      </c>
      <c r="B66" s="2"/>
      <c r="C66" s="2"/>
    </row>
    <row r="67" spans="1:3" ht="18" customHeight="1">
      <c r="A67" s="2" t="s">
        <v>106</v>
      </c>
      <c r="B67" s="2"/>
      <c r="C67" s="2"/>
    </row>
    <row r="68" spans="1:3" ht="18" customHeight="1">
      <c r="A68" s="21" t="s">
        <v>26</v>
      </c>
      <c r="B68" s="2"/>
      <c r="C68" s="2"/>
    </row>
    <row r="69" spans="1:3" ht="18" customHeight="1">
      <c r="A69" s="2" t="s">
        <v>71</v>
      </c>
      <c r="B69" s="2"/>
      <c r="C69" s="2"/>
    </row>
    <row r="70" spans="1:3" ht="18" customHeight="1">
      <c r="B70" s="2"/>
      <c r="C70" s="2"/>
    </row>
    <row r="71" spans="1:3" ht="18" customHeight="1">
      <c r="A71" s="2" t="s">
        <v>72</v>
      </c>
      <c r="B71" s="2"/>
      <c r="C71" s="2"/>
    </row>
    <row r="72" spans="1:3" ht="18" customHeight="1">
      <c r="A72" s="2" t="s">
        <v>103</v>
      </c>
      <c r="B72" s="2"/>
      <c r="C72" s="2"/>
    </row>
    <row r="73" spans="1:3" ht="18" customHeight="1">
      <c r="A73" s="2" t="s">
        <v>73</v>
      </c>
      <c r="B73" s="2"/>
      <c r="C73" s="2"/>
    </row>
    <row r="74" spans="1:3" ht="18" customHeight="1">
      <c r="A74" s="2" t="s">
        <v>74</v>
      </c>
      <c r="B74" s="2"/>
      <c r="C74" s="2"/>
    </row>
    <row r="75" spans="1:3" ht="18" customHeight="1">
      <c r="B75" s="2"/>
      <c r="C75" s="2"/>
    </row>
    <row r="76" spans="1:3" ht="18" customHeight="1">
      <c r="A76" s="2" t="s">
        <v>75</v>
      </c>
      <c r="B76" s="2"/>
      <c r="C76" s="2"/>
    </row>
    <row r="77" spans="1:3" ht="18" customHeight="1">
      <c r="A77" s="2" t="s">
        <v>78</v>
      </c>
      <c r="B77" s="2"/>
      <c r="C77" s="2"/>
    </row>
    <row r="78" spans="1:3" ht="18" customHeight="1">
      <c r="A78" s="2" t="s">
        <v>107</v>
      </c>
      <c r="B78" s="2"/>
      <c r="C78" s="2"/>
    </row>
    <row r="79" spans="1:3" ht="18" customHeight="1">
      <c r="A79" s="2" t="s">
        <v>77</v>
      </c>
      <c r="B79" s="2"/>
      <c r="C79" s="2"/>
    </row>
    <row r="80" spans="1:3" ht="18" customHeight="1">
      <c r="A80" s="36" t="s">
        <v>66</v>
      </c>
      <c r="B80" s="2"/>
      <c r="C80" s="2"/>
    </row>
    <row r="81" spans="1:20" ht="18" customHeight="1">
      <c r="B81" s="2"/>
      <c r="C81" s="2"/>
      <c r="E81" s="3"/>
      <c r="F81" s="3"/>
      <c r="G81" s="3"/>
      <c r="H81" s="3"/>
      <c r="I81" s="3"/>
    </row>
    <row r="82" spans="1:20" ht="18" customHeight="1">
      <c r="A82" s="3" t="s">
        <v>108</v>
      </c>
      <c r="B82" s="3"/>
      <c r="C82" s="3"/>
      <c r="D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8" customHeight="1">
      <c r="A83" s="36" t="s">
        <v>58</v>
      </c>
      <c r="B83" s="2"/>
      <c r="C83" s="2"/>
    </row>
    <row r="84" spans="1:20" ht="18" customHeight="1">
      <c r="A84" s="56" t="s">
        <v>79</v>
      </c>
      <c r="B84" s="2"/>
      <c r="C84" s="2"/>
    </row>
    <row r="85" spans="1:20" ht="18" customHeight="1">
      <c r="B85" s="2"/>
      <c r="C85" s="2"/>
    </row>
    <row r="87" spans="1:20" ht="18" customHeight="1">
      <c r="A87" s="19" t="s">
        <v>44</v>
      </c>
    </row>
    <row r="88" spans="1:20" ht="18" customHeight="1">
      <c r="A88" s="20" t="s">
        <v>45</v>
      </c>
    </row>
    <row r="89" spans="1:20" ht="18" customHeight="1">
      <c r="A89" s="21" t="s">
        <v>46</v>
      </c>
    </row>
    <row r="90" spans="1:20" ht="18" customHeight="1">
      <c r="A90" s="21"/>
    </row>
    <row r="91" spans="1:20" ht="18" customHeight="1">
      <c r="A91" s="2" t="s">
        <v>109</v>
      </c>
    </row>
    <row r="92" spans="1:20" ht="18" customHeight="1">
      <c r="A92" s="21" t="s">
        <v>22</v>
      </c>
    </row>
    <row r="94" spans="1:20" ht="18" customHeight="1">
      <c r="A94" s="2" t="s">
        <v>110</v>
      </c>
    </row>
    <row r="95" spans="1:20" ht="18" customHeight="1">
      <c r="A95" s="21" t="s">
        <v>26</v>
      </c>
    </row>
    <row r="97" spans="1:1" ht="18" customHeight="1">
      <c r="A97" s="2" t="s">
        <v>111</v>
      </c>
    </row>
    <row r="98" spans="1:1" ht="18" customHeight="1">
      <c r="A98" s="21" t="s">
        <v>28</v>
      </c>
    </row>
    <row r="100" spans="1:1" ht="18" customHeight="1">
      <c r="A100" s="2" t="s">
        <v>112</v>
      </c>
    </row>
    <row r="101" spans="1:1" ht="18" customHeight="1">
      <c r="A101" s="21" t="s">
        <v>31</v>
      </c>
    </row>
    <row r="103" spans="1:1" ht="18" customHeight="1">
      <c r="A103" s="36" t="s">
        <v>48</v>
      </c>
    </row>
    <row r="104" spans="1:1" ht="18" customHeight="1">
      <c r="A104" s="2" t="s">
        <v>113</v>
      </c>
    </row>
    <row r="105" spans="1:1" ht="18" customHeight="1">
      <c r="A105" s="59" t="s">
        <v>120</v>
      </c>
    </row>
    <row r="106" spans="1:1" ht="18" customHeight="1">
      <c r="A106" s="2" t="s">
        <v>50</v>
      </c>
    </row>
    <row r="107" spans="1:1" ht="18" customHeight="1">
      <c r="A107" s="2" t="s">
        <v>114</v>
      </c>
    </row>
    <row r="108" spans="1:1" ht="18" customHeight="1">
      <c r="A108" s="21" t="s">
        <v>49</v>
      </c>
    </row>
    <row r="110" spans="1:1" ht="18" customHeight="1">
      <c r="A110" s="36" t="s">
        <v>118</v>
      </c>
    </row>
    <row r="111" spans="1:1" ht="18" customHeight="1">
      <c r="A111" s="21" t="s">
        <v>82</v>
      </c>
    </row>
    <row r="112" spans="1:1" ht="18" customHeight="1">
      <c r="A112" s="21" t="s">
        <v>119</v>
      </c>
    </row>
    <row r="114" spans="1:3" s="36" customFormat="1" ht="18" customHeight="1">
      <c r="A114" s="36" t="s">
        <v>116</v>
      </c>
      <c r="B114" s="57"/>
      <c r="C114" s="58"/>
    </row>
    <row r="115" spans="1:3" ht="18" customHeight="1">
      <c r="A115" s="21" t="s">
        <v>117</v>
      </c>
    </row>
    <row r="117" spans="1:3" ht="18" customHeight="1">
      <c r="A117" s="36" t="s">
        <v>115</v>
      </c>
    </row>
    <row r="118" spans="1:3" ht="18" customHeight="1">
      <c r="A118" s="21" t="s">
        <v>51</v>
      </c>
    </row>
  </sheetData>
  <hyperlinks>
    <hyperlink ref="A92" r:id="rId1"/>
    <hyperlink ref="A101" r:id="rId2"/>
    <hyperlink ref="A98" r:id="rId3"/>
    <hyperlink ref="A95" r:id="rId4"/>
    <hyperlink ref="A89" r:id="rId5"/>
    <hyperlink ref="A105" r:id="rId6"/>
    <hyperlink ref="A108" r:id="rId7"/>
    <hyperlink ref="A118" r:id="rId8"/>
    <hyperlink ref="A64" r:id="rId9"/>
    <hyperlink ref="A68" r:id="rId10"/>
    <hyperlink ref="A84" r:id="rId11"/>
    <hyperlink ref="A111" r:id="rId12"/>
    <hyperlink ref="A115" r:id="rId13"/>
    <hyperlink ref="A112" r:id="rId14"/>
  </hyperlinks>
  <printOptions horizontalCentered="1"/>
  <pageMargins left="0.2" right="0.2" top="0.2" bottom="0.2" header="0" footer="0"/>
  <pageSetup scale="28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Goff</dc:creator>
  <cp:lastModifiedBy>Dan Goff</cp:lastModifiedBy>
  <cp:lastPrinted>2011-09-29T07:34:23Z</cp:lastPrinted>
  <dcterms:created xsi:type="dcterms:W3CDTF">2011-09-29T05:20:51Z</dcterms:created>
  <dcterms:modified xsi:type="dcterms:W3CDTF">2016-11-11T10:44:46Z</dcterms:modified>
</cp:coreProperties>
</file>